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\OneDrive\South Eastern Group\2017 Fixtures\Southern Counties Senior Foursomes 2017\"/>
    </mc:Choice>
  </mc:AlternateContent>
  <bookViews>
    <workbookView xWindow="0" yWindow="0" windowWidth="20490" windowHeight="7755" activeTab="1"/>
  </bookViews>
  <sheets>
    <sheet name="Team Data" sheetId="2" r:id="rId1"/>
    <sheet name="Start sheet" sheetId="1" r:id="rId2"/>
  </sheets>
  <definedNames>
    <definedName name="CountyA">'Team Data'!$B$4:$C$9</definedName>
    <definedName name="CountyB">'Team Data'!$B$12:$C$17</definedName>
    <definedName name="CountyC">'Team Data'!$H$4:$I$9</definedName>
    <definedName name="CountyD">'Team Data'!$H$12:$I$17</definedName>
    <definedName name="_xlnm.Print_Area" localSheetId="1">'Start sheet'!$A$2:$M$31</definedName>
    <definedName name="_xlnm.Print_Area" localSheetId="0">'Team Data'!$A$1:$J$24</definedName>
    <definedName name="scores1">'Start sheet'!$P$5:$Q$25</definedName>
    <definedName name="scores2">'Start sheet'!$R$5:$S$25</definedName>
  </definedNames>
  <calcPr calcId="152511"/>
</workbook>
</file>

<file path=xl/calcChain.xml><?xml version="1.0" encoding="utf-8"?>
<calcChain xmlns="http://schemas.openxmlformats.org/spreadsheetml/2006/main">
  <c r="H12" i="2" l="1"/>
  <c r="B31" i="1" s="1"/>
  <c r="H4" i="2"/>
  <c r="B30" i="1" s="1"/>
  <c r="B12" i="2"/>
  <c r="B29" i="1" s="1"/>
  <c r="B4" i="2"/>
  <c r="B28" i="1" s="1"/>
  <c r="I17" i="1" l="1"/>
  <c r="I18" i="1"/>
  <c r="I19" i="1"/>
  <c r="I20" i="1"/>
  <c r="I21" i="1"/>
  <c r="I22" i="1"/>
  <c r="I23" i="1"/>
  <c r="I24" i="1"/>
  <c r="I25" i="1"/>
  <c r="I16" i="1"/>
  <c r="F17" i="1" l="1"/>
  <c r="F18" i="1"/>
  <c r="F19" i="1"/>
  <c r="F20" i="1"/>
  <c r="F21" i="1"/>
  <c r="F22" i="1"/>
  <c r="F23" i="1"/>
  <c r="F24" i="1"/>
  <c r="F25" i="1"/>
  <c r="F16" i="1"/>
  <c r="I6" i="1"/>
  <c r="I7" i="1"/>
  <c r="I8" i="1"/>
  <c r="I9" i="1"/>
  <c r="I10" i="1"/>
  <c r="I11" i="1"/>
  <c r="I12" i="1"/>
  <c r="I13" i="1"/>
  <c r="I14" i="1"/>
  <c r="F6" i="1"/>
  <c r="F7" i="1"/>
  <c r="F8" i="1"/>
  <c r="F9" i="1"/>
  <c r="F10" i="1"/>
  <c r="F11" i="1"/>
  <c r="F12" i="1"/>
  <c r="F13" i="1"/>
  <c r="F14" i="1"/>
  <c r="I5" i="1"/>
  <c r="F5" i="1"/>
  <c r="D31" i="1" l="1"/>
  <c r="D29" i="1"/>
  <c r="D30" i="1"/>
  <c r="D28" i="1"/>
  <c r="L5" i="1"/>
  <c r="L17" i="1"/>
  <c r="D19" i="1"/>
  <c r="K23" i="1"/>
  <c r="D24" i="1"/>
  <c r="K20" i="1"/>
  <c r="L14" i="1"/>
  <c r="A28" i="1" l="1"/>
  <c r="A30" i="1"/>
  <c r="A29" i="1"/>
  <c r="A31" i="1"/>
  <c r="D32" i="1"/>
  <c r="L7" i="1"/>
  <c r="L6" i="1"/>
  <c r="K10" i="1"/>
  <c r="E17" i="1"/>
  <c r="L25" i="1"/>
  <c r="D12" i="1"/>
  <c r="K22" i="1"/>
  <c r="L22" i="1"/>
  <c r="E8" i="1"/>
  <c r="L10" i="1"/>
  <c r="E19" i="1"/>
  <c r="K6" i="1"/>
  <c r="K13" i="1"/>
  <c r="K25" i="1"/>
  <c r="L13" i="1"/>
  <c r="D20" i="1"/>
  <c r="E12" i="1"/>
  <c r="E20" i="1"/>
  <c r="D8" i="1"/>
  <c r="D17" i="1"/>
  <c r="E16" i="1"/>
  <c r="K8" i="1"/>
  <c r="E6" i="1"/>
  <c r="L18" i="1"/>
  <c r="L9" i="1"/>
  <c r="K9" i="1"/>
  <c r="K18" i="1"/>
  <c r="E25" i="1"/>
  <c r="D16" i="1"/>
  <c r="L8" i="1"/>
  <c r="E21" i="1"/>
  <c r="D11" i="1"/>
  <c r="D21" i="1"/>
  <c r="D25" i="1"/>
  <c r="D6" i="1"/>
  <c r="E11" i="1"/>
  <c r="L23" i="1"/>
  <c r="K14" i="1"/>
  <c r="D23" i="1"/>
  <c r="E10" i="1"/>
  <c r="L19" i="1"/>
  <c r="E7" i="1"/>
  <c r="K17" i="1"/>
  <c r="K5" i="1"/>
  <c r="D14" i="1"/>
  <c r="L12" i="1"/>
  <c r="L21" i="1"/>
  <c r="E24" i="1"/>
  <c r="D10" i="1"/>
  <c r="K19" i="1"/>
  <c r="D7" i="1"/>
  <c r="E14" i="1"/>
  <c r="E23" i="1"/>
  <c r="K12" i="1"/>
  <c r="K21" i="1"/>
  <c r="L11" i="1"/>
  <c r="D13" i="1"/>
  <c r="L20" i="1"/>
  <c r="D22" i="1"/>
  <c r="D5" i="1"/>
  <c r="E5" i="1"/>
  <c r="E13" i="1"/>
  <c r="E22" i="1"/>
  <c r="K7" i="1"/>
  <c r="K16" i="1"/>
  <c r="K24" i="1"/>
  <c r="D9" i="1"/>
  <c r="D18" i="1"/>
  <c r="L16" i="1"/>
  <c r="L24" i="1"/>
  <c r="E9" i="1"/>
  <c r="E18" i="1"/>
  <c r="K11" i="1"/>
</calcChain>
</file>

<file path=xl/sharedStrings.xml><?xml version="1.0" encoding="utf-8"?>
<sst xmlns="http://schemas.openxmlformats.org/spreadsheetml/2006/main" count="157" uniqueCount="81">
  <si>
    <t>County</t>
  </si>
  <si>
    <t>Players</t>
  </si>
  <si>
    <t>Result</t>
  </si>
  <si>
    <t>Points</t>
  </si>
  <si>
    <t>Draw</t>
  </si>
  <si>
    <t>A1</t>
  </si>
  <si>
    <t>C1</t>
  </si>
  <si>
    <t>A2</t>
  </si>
  <si>
    <t>C2</t>
  </si>
  <si>
    <t>A3</t>
  </si>
  <si>
    <t>D3</t>
  </si>
  <si>
    <t>A4</t>
  </si>
  <si>
    <t>A5</t>
  </si>
  <si>
    <t>D4</t>
  </si>
  <si>
    <t>B1</t>
  </si>
  <si>
    <t>B3</t>
  </si>
  <si>
    <t>B4</t>
  </si>
  <si>
    <t>B5</t>
  </si>
  <si>
    <t>D1</t>
  </si>
  <si>
    <t>B2</t>
  </si>
  <si>
    <t>D2</t>
  </si>
  <si>
    <t>C3</t>
  </si>
  <si>
    <t>C4</t>
  </si>
  <si>
    <t>D5</t>
  </si>
  <si>
    <t>C5</t>
  </si>
  <si>
    <t>A</t>
  </si>
  <si>
    <t>B</t>
  </si>
  <si>
    <t>C</t>
  </si>
  <si>
    <t>D</t>
  </si>
  <si>
    <t>County Draw</t>
  </si>
  <si>
    <t xml:space="preserve">1. Make the draw. </t>
  </si>
  <si>
    <t>2. Fill in the County names</t>
  </si>
  <si>
    <t>3. Fill in the team pairings</t>
  </si>
  <si>
    <t>4. Look at the start sheet.</t>
  </si>
  <si>
    <t>ALL YOU HAVE TO DO</t>
  </si>
  <si>
    <t>Southern Counties Senior Foursomes Data Sheet</t>
  </si>
  <si>
    <t>Total Points</t>
  </si>
  <si>
    <t>Only enter data in the coloured areas</t>
  </si>
  <si>
    <t>Enter Result in the shaded area only</t>
  </si>
  <si>
    <t>Southern Counties Senior Foursomes Result Sheet</t>
  </si>
  <si>
    <t>Time AM</t>
  </si>
  <si>
    <t>Time PM</t>
  </si>
  <si>
    <t>SUSSEX</t>
  </si>
  <si>
    <t>WILTSHIRE</t>
  </si>
  <si>
    <t>ESSEX</t>
  </si>
  <si>
    <t>Chris Graham &amp; David Lewis</t>
  </si>
  <si>
    <t>Nigel Phillips &amp; Simon Dymoke</t>
  </si>
  <si>
    <t>Richard Jeffery &amp; Per-Axel Eaensjo</t>
  </si>
  <si>
    <t>Jerry Gegg &amp; Bill Cardno</t>
  </si>
  <si>
    <t>Steve Kelley &amp; Paul Dimond</t>
  </si>
  <si>
    <t>Chris Aukett &amp; Mark Lazarus</t>
  </si>
  <si>
    <t>Steve Rooney &amp; Mark Whiten</t>
  </si>
  <si>
    <t>Kevin Saunders &amp; Geoff King</t>
  </si>
  <si>
    <t>Jeff Mattheson &amp; Glynn Williams</t>
  </si>
  <si>
    <t>CAMBRIDGESHIRE</t>
  </si>
  <si>
    <t>Kevin Diss &amp; Neil Hughes</t>
  </si>
  <si>
    <t>Graham Goodman &amp; John Yuill</t>
  </si>
  <si>
    <t>David Hayns &amp; Keith Moore</t>
  </si>
  <si>
    <t>Mick Heron &amp; Peter Laughlin</t>
  </si>
  <si>
    <t>Gerald O'Keane &amp; Terry Ryan</t>
  </si>
  <si>
    <t>David Alderson &amp; Paul Plant</t>
  </si>
  <si>
    <t>Doug Park &amp; Roy Stephenson</t>
  </si>
  <si>
    <t>Peter Crowther &amp; Jon Daly</t>
  </si>
  <si>
    <t>Tee</t>
  </si>
  <si>
    <t>1st</t>
  </si>
  <si>
    <t>10th</t>
  </si>
  <si>
    <t>10th10th</t>
  </si>
  <si>
    <t>Martin King &amp; Kevin Ruffle</t>
  </si>
  <si>
    <t>David Blundell &amp; Mick Fisher</t>
  </si>
  <si>
    <t>Michael Partridge &amp; Martin Lewis</t>
  </si>
  <si>
    <t>4&amp;3</t>
  </si>
  <si>
    <t>2&amp;1</t>
  </si>
  <si>
    <t>1up</t>
  </si>
  <si>
    <t>3&amp;1</t>
  </si>
  <si>
    <t>6&amp;5</t>
  </si>
  <si>
    <t>3&amp;2</t>
  </si>
  <si>
    <t>6&amp;4</t>
  </si>
  <si>
    <t>5&amp;4</t>
  </si>
  <si>
    <t>A/S</t>
  </si>
  <si>
    <t>5&amp;3</t>
  </si>
  <si>
    <t>8&amp;7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</si>
</sst>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2" fillId="0" borderId="0" xfId="0" applyNumberFormat="1" applyFont="1" applyAlignment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2" fontId="0" fillId="0" borderId="2" xfId="0" applyNumberFormat="1" applyBorder="1" applyAlignment="1">
      <alignment horizontal="center"/>
    </xf>
    <xf numFmtId="1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2" fontId="0" fillId="0" borderId="14" xfId="0" applyNumberFormat="1" applyBorder="1" applyAlignment="1">
      <alignment horizontal="center"/>
    </xf>
    <xf numFmtId="12" fontId="0" fillId="0" borderId="16" xfId="0" applyNumberFormat="1" applyBorder="1" applyAlignment="1">
      <alignment horizontal="center"/>
    </xf>
    <xf numFmtId="12" fontId="0" fillId="0" borderId="18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2" fontId="0" fillId="0" borderId="20" xfId="0" applyNumberFormat="1" applyBorder="1" applyAlignment="1">
      <alignment horizontal="center"/>
    </xf>
    <xf numFmtId="12" fontId="0" fillId="0" borderId="21" xfId="0" applyNumberFormat="1" applyBorder="1" applyAlignment="1">
      <alignment horizontal="center"/>
    </xf>
    <xf numFmtId="12" fontId="0" fillId="0" borderId="0" xfId="0" applyNumberFormat="1" applyAlignment="1">
      <alignment horizontal="center"/>
    </xf>
    <xf numFmtId="12" fontId="0" fillId="0" borderId="0" xfId="0" applyNumberFormat="1" applyBorder="1" applyAlignment="1">
      <alignment horizontal="center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4" fillId="8" borderId="3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9" xfId="0" applyFont="1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2" fontId="0" fillId="0" borderId="13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2" fontId="0" fillId="0" borderId="32" xfId="0" applyNumberFormat="1" applyBorder="1" applyAlignment="1">
      <alignment horizontal="center"/>
    </xf>
    <xf numFmtId="0" fontId="0" fillId="8" borderId="33" xfId="0" applyFill="1" applyBorder="1" applyAlignment="1" applyProtection="1">
      <alignment horizontal="center"/>
      <protection locked="0"/>
    </xf>
    <xf numFmtId="12" fontId="0" fillId="0" borderId="31" xfId="0" applyNumberFormat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0" borderId="37" xfId="0" applyNumberFormat="1" applyBorder="1" applyAlignment="1">
      <alignment horizontal="center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9" borderId="27" xfId="0" applyFont="1" applyFill="1" applyBorder="1" applyAlignment="1" applyProtection="1">
      <alignment horizontal="center" wrapText="1"/>
    </xf>
    <xf numFmtId="0" fontId="1" fillId="9" borderId="28" xfId="0" applyFont="1" applyFill="1" applyBorder="1" applyAlignment="1" applyProtection="1">
      <alignment horizontal="center" wrapText="1"/>
    </xf>
    <xf numFmtId="0" fontId="1" fillId="9" borderId="22" xfId="0" applyFont="1" applyFill="1" applyBorder="1" applyAlignment="1" applyProtection="1">
      <alignment horizontal="center" wrapText="1"/>
    </xf>
    <xf numFmtId="0" fontId="1" fillId="9" borderId="36" xfId="0" applyFont="1" applyFill="1" applyBorder="1" applyAlignment="1" applyProtection="1">
      <alignment horizontal="center" wrapText="1"/>
    </xf>
    <xf numFmtId="0" fontId="1" fillId="9" borderId="35" xfId="0" applyFont="1" applyFill="1" applyBorder="1" applyAlignment="1" applyProtection="1">
      <alignment horizontal="center" wrapText="1"/>
    </xf>
    <xf numFmtId="0" fontId="1" fillId="9" borderId="37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B0F0"/>
      <color rgb="FF99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3"/>
  <sheetViews>
    <sheetView showGridLines="0" topLeftCell="F4" zoomScaleNormal="100" workbookViewId="0">
      <selection activeCell="I17" sqref="I17"/>
    </sheetView>
  </sheetViews>
  <sheetFormatPr defaultColWidth="9.140625" defaultRowHeight="15" x14ac:dyDescent="0.25"/>
  <cols>
    <col min="1" max="1" width="4.140625" style="1" customWidth="1"/>
    <col min="2" max="2" width="14.7109375" style="1" customWidth="1"/>
    <col min="3" max="3" width="38.7109375" style="1" customWidth="1"/>
    <col min="4" max="4" width="4.7109375" style="1" customWidth="1"/>
    <col min="5" max="5" width="7.28515625" style="1" customWidth="1"/>
    <col min="6" max="6" width="22" style="1" customWidth="1"/>
    <col min="7" max="7" width="4.85546875" style="1" customWidth="1"/>
    <col min="8" max="8" width="13.7109375" style="1" customWidth="1"/>
    <col min="9" max="9" width="38.7109375" style="1" customWidth="1"/>
    <col min="10" max="10" width="4.140625" style="1" customWidth="1"/>
    <col min="11" max="16384" width="9.140625" style="1"/>
  </cols>
  <sheetData>
    <row r="2" spans="2:11" ht="18.75" x14ac:dyDescent="0.3">
      <c r="B2" s="105" t="s">
        <v>35</v>
      </c>
      <c r="C2" s="105"/>
      <c r="D2" s="105"/>
      <c r="E2" s="105"/>
      <c r="F2" s="105"/>
      <c r="G2" s="105"/>
      <c r="H2" s="105"/>
      <c r="I2" s="105"/>
      <c r="J2" s="9"/>
      <c r="K2" s="9"/>
    </row>
    <row r="3" spans="2:11" ht="15.75" thickBot="1" x14ac:dyDescent="0.3"/>
    <row r="4" spans="2:11" ht="20.100000000000001" customHeight="1" thickBot="1" x14ac:dyDescent="0.3">
      <c r="B4" s="89" t="str">
        <f>IF(ISTEXT(F17),F17,"County A")</f>
        <v>CAMBRIDGESHIRE</v>
      </c>
      <c r="C4" s="88" t="s">
        <v>1</v>
      </c>
      <c r="E4" s="100" t="s">
        <v>34</v>
      </c>
      <c r="F4" s="101"/>
      <c r="H4" s="92" t="str">
        <f>IF(ISTEXT(F21),F21,"County C")</f>
        <v>WILTSHIRE</v>
      </c>
      <c r="I4" s="88" t="s">
        <v>1</v>
      </c>
    </row>
    <row r="5" spans="2:11" ht="20.100000000000001" customHeight="1" x14ac:dyDescent="0.25">
      <c r="B5" s="80" t="s">
        <v>5</v>
      </c>
      <c r="C5" s="51" t="s">
        <v>55</v>
      </c>
      <c r="E5" s="7"/>
      <c r="F5" s="8"/>
      <c r="H5" s="80" t="s">
        <v>6</v>
      </c>
      <c r="I5" s="55" t="s">
        <v>45</v>
      </c>
    </row>
    <row r="6" spans="2:11" ht="20.100000000000001" customHeight="1" x14ac:dyDescent="0.25">
      <c r="B6" s="81" t="s">
        <v>7</v>
      </c>
      <c r="C6" s="52" t="s">
        <v>56</v>
      </c>
      <c r="E6" s="103" t="s">
        <v>30</v>
      </c>
      <c r="F6" s="104"/>
      <c r="H6" s="80" t="s">
        <v>8</v>
      </c>
      <c r="I6" s="56" t="s">
        <v>46</v>
      </c>
    </row>
    <row r="7" spans="2:11" ht="20.100000000000001" customHeight="1" x14ac:dyDescent="0.25">
      <c r="B7" s="81" t="s">
        <v>9</v>
      </c>
      <c r="C7" s="52" t="s">
        <v>57</v>
      </c>
      <c r="E7" s="82"/>
      <c r="F7" s="83"/>
      <c r="H7" s="80" t="s">
        <v>21</v>
      </c>
      <c r="I7" s="56" t="s">
        <v>47</v>
      </c>
    </row>
    <row r="8" spans="2:11" ht="20.100000000000001" customHeight="1" x14ac:dyDescent="0.25">
      <c r="B8" s="81" t="s">
        <v>11</v>
      </c>
      <c r="C8" s="52" t="s">
        <v>58</v>
      </c>
      <c r="E8" s="84" t="s">
        <v>31</v>
      </c>
      <c r="F8" s="85"/>
      <c r="H8" s="80" t="s">
        <v>22</v>
      </c>
      <c r="I8" s="56" t="s">
        <v>48</v>
      </c>
    </row>
    <row r="9" spans="2:11" ht="20.100000000000001" customHeight="1" x14ac:dyDescent="0.25">
      <c r="B9" s="81" t="s">
        <v>12</v>
      </c>
      <c r="C9" s="52" t="s">
        <v>59</v>
      </c>
      <c r="E9" s="82"/>
      <c r="F9" s="83"/>
      <c r="H9" s="80" t="s">
        <v>24</v>
      </c>
      <c r="I9" s="56" t="s">
        <v>49</v>
      </c>
    </row>
    <row r="10" spans="2:11" ht="20.100000000000001" customHeight="1" x14ac:dyDescent="0.25">
      <c r="E10" s="84" t="s">
        <v>32</v>
      </c>
      <c r="F10" s="85"/>
    </row>
    <row r="11" spans="2:11" ht="20.100000000000001" customHeight="1" x14ac:dyDescent="0.25">
      <c r="E11" s="82"/>
      <c r="F11" s="83"/>
    </row>
    <row r="12" spans="2:11" ht="20.100000000000001" customHeight="1" thickBot="1" x14ac:dyDescent="0.3">
      <c r="B12" s="91" t="str">
        <f>IF(ISTEXT(F19),F19,"County B")</f>
        <v>SUSSEX</v>
      </c>
      <c r="C12" s="88" t="s">
        <v>1</v>
      </c>
      <c r="E12" s="86" t="s">
        <v>33</v>
      </c>
      <c r="F12" s="87"/>
      <c r="H12" s="90" t="str">
        <f>IF(ISTEXT(F23),F23,"County D")</f>
        <v>ESSEX</v>
      </c>
      <c r="I12" s="88" t="s">
        <v>1</v>
      </c>
    </row>
    <row r="13" spans="2:11" ht="20.100000000000001" customHeight="1" x14ac:dyDescent="0.25">
      <c r="B13" s="80" t="s">
        <v>14</v>
      </c>
      <c r="C13" s="53" t="s">
        <v>60</v>
      </c>
      <c r="H13" s="80" t="s">
        <v>18</v>
      </c>
      <c r="I13" s="57" t="s">
        <v>50</v>
      </c>
    </row>
    <row r="14" spans="2:11" ht="20.100000000000001" customHeight="1" x14ac:dyDescent="0.25">
      <c r="B14" s="80" t="s">
        <v>19</v>
      </c>
      <c r="C14" s="54" t="s">
        <v>67</v>
      </c>
      <c r="D14" s="97" t="s">
        <v>37</v>
      </c>
      <c r="E14" s="98"/>
      <c r="F14" s="98"/>
      <c r="G14" s="99"/>
      <c r="H14" s="80" t="s">
        <v>20</v>
      </c>
      <c r="I14" s="58" t="s">
        <v>51</v>
      </c>
    </row>
    <row r="15" spans="2:11" ht="20.100000000000001" customHeight="1" x14ac:dyDescent="0.25">
      <c r="B15" s="80" t="s">
        <v>15</v>
      </c>
      <c r="C15" s="54" t="s">
        <v>61</v>
      </c>
      <c r="E15" s="102" t="s">
        <v>29</v>
      </c>
      <c r="F15" s="102"/>
      <c r="H15" s="80" t="s">
        <v>10</v>
      </c>
      <c r="I15" s="58" t="s">
        <v>52</v>
      </c>
    </row>
    <row r="16" spans="2:11" ht="20.100000000000001" customHeight="1" x14ac:dyDescent="0.25">
      <c r="B16" s="80" t="s">
        <v>16</v>
      </c>
      <c r="C16" s="54" t="s">
        <v>62</v>
      </c>
      <c r="H16" s="80" t="s">
        <v>13</v>
      </c>
      <c r="I16" s="58" t="s">
        <v>53</v>
      </c>
    </row>
    <row r="17" spans="2:9" ht="20.100000000000001" customHeight="1" x14ac:dyDescent="0.25">
      <c r="B17" s="80" t="s">
        <v>17</v>
      </c>
      <c r="C17" s="54" t="s">
        <v>68</v>
      </c>
      <c r="E17" s="4" t="s">
        <v>25</v>
      </c>
      <c r="F17" s="52" t="s">
        <v>54</v>
      </c>
      <c r="H17" s="80" t="s">
        <v>23</v>
      </c>
      <c r="I17" s="58" t="s">
        <v>69</v>
      </c>
    </row>
    <row r="19" spans="2:9" ht="20.100000000000001" customHeight="1" x14ac:dyDescent="0.25">
      <c r="E19" s="4" t="s">
        <v>26</v>
      </c>
      <c r="F19" s="48" t="s">
        <v>42</v>
      </c>
    </row>
    <row r="21" spans="2:9" ht="20.100000000000001" customHeight="1" x14ac:dyDescent="0.25">
      <c r="E21" s="4" t="s">
        <v>27</v>
      </c>
      <c r="F21" s="49" t="s">
        <v>43</v>
      </c>
    </row>
    <row r="23" spans="2:9" ht="20.100000000000001" customHeight="1" x14ac:dyDescent="0.25">
      <c r="E23" s="4" t="s">
        <v>28</v>
      </c>
      <c r="F23" s="50" t="s">
        <v>44</v>
      </c>
    </row>
  </sheetData>
  <sheetProtection algorithmName="SHA-512" hashValue="riclao7qMUn6URQT6cbvdaLBu6y9yGJwAohJme9XbAatZ9d38NyX2QRWTWMe7ej326QIdWtL+pIBCueqZ6a3DQ==" saltValue="7X111PPUASPNNb9wPkUetA==" spinCount="100000" sheet="1" objects="1" scenarios="1" selectLockedCells="1"/>
  <mergeCells count="5">
    <mergeCell ref="D14:G14"/>
    <mergeCell ref="E4:F4"/>
    <mergeCell ref="E15:F15"/>
    <mergeCell ref="E6:F6"/>
    <mergeCell ref="B2:I2"/>
  </mergeCells>
  <pageMargins left="0.39370078740157483" right="0.39370078740157483" top="0.74803149606299213" bottom="0.74803149606299213" header="0.31496062992125984" footer="0.31496062992125984"/>
  <pageSetup paperSize="125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tabSelected="1" topLeftCell="A7" zoomScale="90" zoomScaleNormal="90" workbookViewId="0">
      <selection activeCell="O15" sqref="O15"/>
    </sheetView>
  </sheetViews>
  <sheetFormatPr defaultColWidth="9.140625" defaultRowHeight="15" x14ac:dyDescent="0.25"/>
  <cols>
    <col min="1" max="1" width="4.140625" style="47" customWidth="1"/>
    <col min="2" max="2" width="9.140625" style="2"/>
    <col min="3" max="3" width="9.140625" style="1"/>
    <col min="4" max="4" width="16.7109375" style="1" customWidth="1"/>
    <col min="5" max="5" width="33.7109375" style="1" customWidth="1"/>
    <col min="6" max="6" width="6.7109375" style="1" customWidth="1"/>
    <col min="7" max="8" width="4.7109375" style="1" customWidth="1"/>
    <col min="9" max="9" width="6.7109375" style="1" customWidth="1"/>
    <col min="10" max="10" width="9.140625" style="1"/>
    <col min="11" max="11" width="16.7109375" style="1" customWidth="1"/>
    <col min="12" max="12" width="33.7109375" style="1" customWidth="1"/>
    <col min="13" max="13" width="5.5703125" style="1" customWidth="1"/>
    <col min="14" max="14" width="6.28515625" style="1" customWidth="1"/>
    <col min="15" max="15" width="5.7109375" style="1" customWidth="1"/>
    <col min="16" max="16384" width="9.140625" style="1"/>
  </cols>
  <sheetData>
    <row r="1" spans="1:23" ht="18.75" x14ac:dyDescent="0.3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23" x14ac:dyDescent="0.25">
      <c r="B2" s="1"/>
    </row>
    <row r="3" spans="1:23" ht="30.75" customHeight="1" thickBot="1" x14ac:dyDescent="0.3">
      <c r="B3" s="61"/>
      <c r="C3" s="62"/>
      <c r="D3" s="62"/>
      <c r="E3" s="62"/>
      <c r="F3" s="116" t="s">
        <v>38</v>
      </c>
      <c r="G3" s="117"/>
      <c r="H3" s="117"/>
      <c r="I3" s="118"/>
      <c r="J3" s="62"/>
      <c r="K3" s="62"/>
      <c r="L3" s="62"/>
    </row>
    <row r="4" spans="1:23" ht="15.75" thickBot="1" x14ac:dyDescent="0.3">
      <c r="A4" s="96" t="s">
        <v>63</v>
      </c>
      <c r="B4" s="93" t="s">
        <v>40</v>
      </c>
      <c r="C4" s="11" t="s">
        <v>4</v>
      </c>
      <c r="D4" s="11" t="s">
        <v>0</v>
      </c>
      <c r="E4" s="11" t="s">
        <v>1</v>
      </c>
      <c r="F4" s="45" t="s">
        <v>3</v>
      </c>
      <c r="G4" s="108" t="s">
        <v>2</v>
      </c>
      <c r="H4" s="109"/>
      <c r="I4" s="45" t="s">
        <v>3</v>
      </c>
      <c r="J4" s="11" t="s">
        <v>4</v>
      </c>
      <c r="K4" s="11" t="s">
        <v>0</v>
      </c>
      <c r="L4" s="12" t="s">
        <v>1</v>
      </c>
      <c r="M4" s="75"/>
    </row>
    <row r="5" spans="1:23" ht="20.100000000000001" customHeight="1" x14ac:dyDescent="0.25">
      <c r="A5" s="80" t="s">
        <v>64</v>
      </c>
      <c r="B5" s="94">
        <v>8</v>
      </c>
      <c r="C5" s="13" t="s">
        <v>5</v>
      </c>
      <c r="D5" s="30" t="str">
        <f>'Team Data'!$B$4</f>
        <v>CAMBRIDGESHIRE</v>
      </c>
      <c r="E5" s="14" t="str">
        <f>VLOOKUP(C5,CountyA,2,0)</f>
        <v>Kevin Diss &amp; Neil Hughes</v>
      </c>
      <c r="F5" s="20">
        <f>IF(ISBLANK(G5),0,IF(G5&gt;H5,1,IF(G5&lt;H5,0,0.5)))</f>
        <v>0</v>
      </c>
      <c r="G5" s="41"/>
      <c r="H5" s="41" t="s">
        <v>70</v>
      </c>
      <c r="I5" s="20">
        <f>IF(ISBLANK(H5),0,IF(H5&gt;G5,1,IF(H5&lt;G5,0,0.5)))</f>
        <v>1</v>
      </c>
      <c r="J5" s="13" t="s">
        <v>14</v>
      </c>
      <c r="K5" s="23" t="str">
        <f>'Team Data'!$B$12</f>
        <v>SUSSEX</v>
      </c>
      <c r="L5" s="15" t="str">
        <f>VLOOKUP(J5,CountyB,2,0)</f>
        <v>David Alderson &amp; Paul Plant</v>
      </c>
      <c r="M5" s="75"/>
      <c r="N5" s="37"/>
      <c r="P5" s="33"/>
      <c r="Q5" s="38"/>
      <c r="R5" s="33"/>
      <c r="S5" s="38"/>
      <c r="T5" s="33"/>
      <c r="U5" s="33"/>
      <c r="V5" s="33"/>
      <c r="W5" s="33"/>
    </row>
    <row r="6" spans="1:23" ht="20.100000000000001" customHeight="1" x14ac:dyDescent="0.25">
      <c r="A6" s="80" t="s">
        <v>64</v>
      </c>
      <c r="B6" s="95">
        <v>8.1</v>
      </c>
      <c r="C6" s="4" t="s">
        <v>6</v>
      </c>
      <c r="D6" s="32" t="str">
        <f>'Team Data'!$H$4</f>
        <v>WILTSHIRE</v>
      </c>
      <c r="E6" s="6" t="str">
        <f>VLOOKUP(C6,CountyC,2,0)</f>
        <v>Chris Graham &amp; David Lewis</v>
      </c>
      <c r="F6" s="35">
        <f t="shared" ref="F6:F14" si="0">IF(ISBLANK(G6),0,IF(G6&gt;H6,1,IF(G6&lt;H6,0,0.5)))</f>
        <v>1</v>
      </c>
      <c r="G6" s="46" t="s">
        <v>73</v>
      </c>
      <c r="H6" s="42"/>
      <c r="I6" s="20">
        <f t="shared" ref="I6:I14" si="1">IF(ISBLANK(H6),0,IF(H6&gt;G6,1,IF(H6&lt;G6,0,0.5)))</f>
        <v>0</v>
      </c>
      <c r="J6" s="4" t="s">
        <v>18</v>
      </c>
      <c r="K6" s="24" t="str">
        <f>'Team Data'!$H$12</f>
        <v>ESSEX</v>
      </c>
      <c r="L6" s="16" t="str">
        <f>VLOOKUP(J6,CountyD,2,0)</f>
        <v>Chris Aukett &amp; Mark Lazarus</v>
      </c>
      <c r="M6" s="75"/>
      <c r="N6" s="37"/>
      <c r="P6" s="33"/>
      <c r="Q6" s="38"/>
      <c r="R6" s="33"/>
      <c r="S6" s="38"/>
      <c r="T6" s="33"/>
      <c r="U6" s="33"/>
      <c r="V6" s="33"/>
      <c r="W6" s="33"/>
    </row>
    <row r="7" spans="1:23" ht="20.100000000000001" customHeight="1" x14ac:dyDescent="0.25">
      <c r="A7" s="80" t="s">
        <v>64</v>
      </c>
      <c r="B7" s="95">
        <v>8.1999999999999993</v>
      </c>
      <c r="C7" s="4" t="s">
        <v>19</v>
      </c>
      <c r="D7" s="31" t="str">
        <f>'Team Data'!$B$12</f>
        <v>SUSSEX</v>
      </c>
      <c r="E7" s="6" t="str">
        <f>VLOOKUP(C7,CountyB,2,0)</f>
        <v>Martin King &amp; Kevin Ruffle</v>
      </c>
      <c r="F7" s="35">
        <f t="shared" si="0"/>
        <v>1</v>
      </c>
      <c r="G7" s="41" t="s">
        <v>74</v>
      </c>
      <c r="H7" s="41"/>
      <c r="I7" s="20">
        <f t="shared" si="1"/>
        <v>0</v>
      </c>
      <c r="J7" s="4" t="s">
        <v>7</v>
      </c>
      <c r="K7" s="21" t="str">
        <f>'Team Data'!$B$4</f>
        <v>CAMBRIDGESHIRE</v>
      </c>
      <c r="L7" s="16" t="str">
        <f>VLOOKUP(J7,CountyA,2,0)</f>
        <v>Graham Goodman &amp; John Yuill</v>
      </c>
      <c r="M7" s="75"/>
      <c r="N7" s="37"/>
      <c r="P7" s="33"/>
      <c r="Q7" s="38"/>
      <c r="R7" s="33"/>
      <c r="S7" s="38"/>
      <c r="T7" s="34"/>
      <c r="U7" s="33"/>
      <c r="V7" s="33"/>
      <c r="W7" s="33"/>
    </row>
    <row r="8" spans="1:23" ht="20.100000000000001" customHeight="1" x14ac:dyDescent="0.25">
      <c r="A8" s="80" t="s">
        <v>64</v>
      </c>
      <c r="B8" s="95">
        <v>8.3000000000000007</v>
      </c>
      <c r="C8" s="4" t="s">
        <v>20</v>
      </c>
      <c r="D8" s="24" t="str">
        <f>'Team Data'!$H$12</f>
        <v>ESSEX</v>
      </c>
      <c r="E8" s="6" t="str">
        <f>VLOOKUP(C8,CountyD,2,0)</f>
        <v>Steve Rooney &amp; Mark Whiten</v>
      </c>
      <c r="F8" s="35">
        <f t="shared" si="0"/>
        <v>1</v>
      </c>
      <c r="G8" s="41" t="s">
        <v>70</v>
      </c>
      <c r="H8" s="41"/>
      <c r="I8" s="20">
        <f t="shared" si="1"/>
        <v>0</v>
      </c>
      <c r="J8" s="4" t="s">
        <v>8</v>
      </c>
      <c r="K8" s="32" t="str">
        <f>'Team Data'!$H$4</f>
        <v>WILTSHIRE</v>
      </c>
      <c r="L8" s="16" t="str">
        <f>VLOOKUP(J8,CountyC,2,0)</f>
        <v>Nigel Phillips &amp; Simon Dymoke</v>
      </c>
      <c r="M8" s="75"/>
      <c r="N8" s="37"/>
      <c r="P8" s="33"/>
      <c r="Q8" s="38"/>
      <c r="R8" s="33"/>
      <c r="S8" s="38"/>
      <c r="T8" s="33"/>
      <c r="U8" s="33"/>
      <c r="V8" s="33"/>
      <c r="W8" s="33"/>
    </row>
    <row r="9" spans="1:23" ht="20.100000000000001" customHeight="1" thickBot="1" x14ac:dyDescent="0.3">
      <c r="A9" s="80" t="s">
        <v>64</v>
      </c>
      <c r="B9" s="95">
        <v>8.4</v>
      </c>
      <c r="C9" s="4" t="s">
        <v>9</v>
      </c>
      <c r="D9" s="21" t="str">
        <f>'Team Data'!$B$4</f>
        <v>CAMBRIDGESHIRE</v>
      </c>
      <c r="E9" s="6" t="str">
        <f>VLOOKUP(C9,CountyA,2,0)</f>
        <v>David Hayns &amp; Keith Moore</v>
      </c>
      <c r="F9" s="35">
        <f t="shared" si="0"/>
        <v>1</v>
      </c>
      <c r="G9" s="41" t="s">
        <v>70</v>
      </c>
      <c r="H9" s="41"/>
      <c r="I9" s="20">
        <f t="shared" si="1"/>
        <v>0</v>
      </c>
      <c r="J9" s="4" t="s">
        <v>21</v>
      </c>
      <c r="K9" s="32" t="str">
        <f>'Team Data'!$H$4</f>
        <v>WILTSHIRE</v>
      </c>
      <c r="L9" s="16" t="str">
        <f>VLOOKUP(J9,CountyC,2,0)</f>
        <v>Richard Jeffery &amp; Per-Axel Eaensjo</v>
      </c>
      <c r="M9" s="75"/>
      <c r="N9" s="37"/>
      <c r="P9" s="33"/>
      <c r="Q9" s="38"/>
      <c r="R9" s="33"/>
      <c r="S9" s="38"/>
      <c r="T9" s="33"/>
      <c r="U9" s="33"/>
      <c r="V9" s="33"/>
      <c r="W9" s="33"/>
    </row>
    <row r="10" spans="1:23" ht="20.100000000000001" customHeight="1" x14ac:dyDescent="0.25">
      <c r="A10" s="81" t="s">
        <v>65</v>
      </c>
      <c r="B10" s="94">
        <v>8</v>
      </c>
      <c r="C10" s="4" t="s">
        <v>15</v>
      </c>
      <c r="D10" s="31" t="str">
        <f>'Team Data'!$B$12</f>
        <v>SUSSEX</v>
      </c>
      <c r="E10" s="6" t="str">
        <f>VLOOKUP(C10,CountyB,2,0)</f>
        <v>Doug Park &amp; Roy Stephenson</v>
      </c>
      <c r="F10" s="35">
        <f t="shared" si="0"/>
        <v>0</v>
      </c>
      <c r="G10" s="41"/>
      <c r="H10" s="41" t="s">
        <v>70</v>
      </c>
      <c r="I10" s="20">
        <f t="shared" si="1"/>
        <v>1</v>
      </c>
      <c r="J10" s="4" t="s">
        <v>10</v>
      </c>
      <c r="K10" s="24" t="str">
        <f>'Team Data'!$H$12</f>
        <v>ESSEX</v>
      </c>
      <c r="L10" s="16" t="str">
        <f>VLOOKUP(J10,CountyD,2,0)</f>
        <v>Kevin Saunders &amp; Geoff King</v>
      </c>
      <c r="M10" s="75"/>
      <c r="N10" s="37"/>
      <c r="P10" s="33"/>
      <c r="Q10" s="38"/>
      <c r="R10" s="33"/>
      <c r="S10" s="38"/>
      <c r="T10" s="33"/>
      <c r="U10" s="33"/>
      <c r="V10" s="33"/>
      <c r="W10" s="33"/>
    </row>
    <row r="11" spans="1:23" ht="20.100000000000001" customHeight="1" x14ac:dyDescent="0.25">
      <c r="A11" s="81" t="s">
        <v>65</v>
      </c>
      <c r="B11" s="95">
        <v>8.1</v>
      </c>
      <c r="C11" s="4" t="s">
        <v>22</v>
      </c>
      <c r="D11" s="32" t="str">
        <f>'Team Data'!$H$4</f>
        <v>WILTSHIRE</v>
      </c>
      <c r="E11" s="6" t="str">
        <f>VLOOKUP(C11,CountyC,2,0)</f>
        <v>Jerry Gegg &amp; Bill Cardno</v>
      </c>
      <c r="F11" s="35">
        <f t="shared" si="0"/>
        <v>0</v>
      </c>
      <c r="G11" s="41"/>
      <c r="H11" s="41" t="s">
        <v>71</v>
      </c>
      <c r="I11" s="20">
        <f t="shared" si="1"/>
        <v>1</v>
      </c>
      <c r="J11" s="4" t="s">
        <v>11</v>
      </c>
      <c r="K11" s="21" t="str">
        <f>'Team Data'!$B$4</f>
        <v>CAMBRIDGESHIRE</v>
      </c>
      <c r="L11" s="16" t="str">
        <f>VLOOKUP(J11,CountyA,2,0)</f>
        <v>Mick Heron &amp; Peter Laughlin</v>
      </c>
      <c r="M11" s="75"/>
      <c r="N11" s="37"/>
      <c r="P11" s="33"/>
      <c r="Q11" s="38"/>
      <c r="R11" s="33"/>
      <c r="S11" s="38"/>
      <c r="T11" s="33"/>
      <c r="U11" s="33"/>
      <c r="V11" s="33"/>
      <c r="W11" s="33"/>
    </row>
    <row r="12" spans="1:23" ht="20.100000000000001" customHeight="1" x14ac:dyDescent="0.25">
      <c r="A12" s="81" t="s">
        <v>65</v>
      </c>
      <c r="B12" s="95">
        <v>8.1999999999999993</v>
      </c>
      <c r="C12" s="4" t="s">
        <v>13</v>
      </c>
      <c r="D12" s="24" t="str">
        <f>'Team Data'!$H$12</f>
        <v>ESSEX</v>
      </c>
      <c r="E12" s="6" t="str">
        <f>VLOOKUP(C12,CountyD,2,0)</f>
        <v>Jeff Mattheson &amp; Glynn Williams</v>
      </c>
      <c r="F12" s="35">
        <f t="shared" si="0"/>
        <v>1</v>
      </c>
      <c r="G12" s="41" t="s">
        <v>72</v>
      </c>
      <c r="H12" s="41"/>
      <c r="I12" s="20">
        <f t="shared" si="1"/>
        <v>0</v>
      </c>
      <c r="J12" s="4" t="s">
        <v>16</v>
      </c>
      <c r="K12" s="31" t="str">
        <f>'Team Data'!$B$12</f>
        <v>SUSSEX</v>
      </c>
      <c r="L12" s="16" t="str">
        <f>VLOOKUP(J12,CountyB,2,0)</f>
        <v>Peter Crowther &amp; Jon Daly</v>
      </c>
      <c r="M12" s="75"/>
      <c r="N12" s="37"/>
      <c r="P12" s="33"/>
      <c r="Q12" s="38"/>
      <c r="R12" s="33"/>
      <c r="S12" s="38"/>
      <c r="T12" s="33"/>
      <c r="U12" s="33"/>
      <c r="V12" s="33"/>
      <c r="W12" s="33"/>
    </row>
    <row r="13" spans="1:23" ht="20.100000000000001" customHeight="1" x14ac:dyDescent="0.25">
      <c r="A13" s="81" t="s">
        <v>65</v>
      </c>
      <c r="B13" s="95">
        <v>8.3000000000000007</v>
      </c>
      <c r="C13" s="4" t="s">
        <v>12</v>
      </c>
      <c r="D13" s="21" t="str">
        <f>'Team Data'!$B$4</f>
        <v>CAMBRIDGESHIRE</v>
      </c>
      <c r="E13" s="6" t="str">
        <f>VLOOKUP(C13,CountyA,2,0)</f>
        <v>Gerald O'Keane &amp; Terry Ryan</v>
      </c>
      <c r="F13" s="35">
        <f t="shared" si="0"/>
        <v>0</v>
      </c>
      <c r="G13" s="41"/>
      <c r="H13" s="41" t="s">
        <v>70</v>
      </c>
      <c r="I13" s="20">
        <f t="shared" si="1"/>
        <v>1</v>
      </c>
      <c r="J13" s="4" t="s">
        <v>23</v>
      </c>
      <c r="K13" s="24" t="str">
        <f>'Team Data'!$H$12</f>
        <v>ESSEX</v>
      </c>
      <c r="L13" s="16" t="str">
        <f>VLOOKUP(J13,CountyD,2,0)</f>
        <v>Michael Partridge &amp; Martin Lewis</v>
      </c>
      <c r="M13" s="75"/>
      <c r="N13" s="37"/>
      <c r="P13" s="33"/>
      <c r="Q13" s="38"/>
      <c r="R13" s="33"/>
      <c r="S13" s="38"/>
      <c r="T13" s="33"/>
      <c r="U13" s="33"/>
      <c r="V13" s="33"/>
      <c r="W13" s="33"/>
    </row>
    <row r="14" spans="1:23" ht="20.100000000000001" customHeight="1" thickBot="1" x14ac:dyDescent="0.3">
      <c r="A14" s="81" t="s">
        <v>65</v>
      </c>
      <c r="B14" s="95">
        <v>8.4</v>
      </c>
      <c r="C14" s="5" t="s">
        <v>17</v>
      </c>
      <c r="D14" s="22" t="str">
        <f>'Team Data'!$B$12</f>
        <v>SUSSEX</v>
      </c>
      <c r="E14" s="17" t="str">
        <f>VLOOKUP(C14,CountyB,2,0)</f>
        <v>David Blundell &amp; Mick Fisher</v>
      </c>
      <c r="F14" s="19">
        <f t="shared" si="0"/>
        <v>1</v>
      </c>
      <c r="G14" s="43" t="s">
        <v>72</v>
      </c>
      <c r="H14" s="43"/>
      <c r="I14" s="19">
        <f t="shared" si="1"/>
        <v>0</v>
      </c>
      <c r="J14" s="5" t="s">
        <v>24</v>
      </c>
      <c r="K14" s="28" t="str">
        <f>'Team Data'!$H$4</f>
        <v>WILTSHIRE</v>
      </c>
      <c r="L14" s="18" t="str">
        <f>+'Team Data'!I9</f>
        <v>Steve Kelley &amp; Paul Dimond</v>
      </c>
      <c r="M14" s="75"/>
      <c r="N14" s="37"/>
      <c r="P14" s="33"/>
      <c r="Q14" s="38"/>
      <c r="R14" s="33"/>
      <c r="S14" s="38"/>
      <c r="T14" s="33"/>
      <c r="U14" s="33"/>
      <c r="V14" s="33"/>
      <c r="W14" s="33"/>
    </row>
    <row r="15" spans="1:23" ht="29.25" customHeight="1" thickBot="1" x14ac:dyDescent="0.3">
      <c r="A15" s="74"/>
      <c r="B15" s="76" t="s">
        <v>41</v>
      </c>
      <c r="C15" s="77"/>
      <c r="D15" s="77"/>
      <c r="E15" s="78"/>
      <c r="F15" s="119" t="s">
        <v>38</v>
      </c>
      <c r="G15" s="120"/>
      <c r="H15" s="120"/>
      <c r="I15" s="121"/>
      <c r="J15" s="77"/>
      <c r="K15" s="77"/>
      <c r="L15" s="79"/>
      <c r="M15" s="75"/>
      <c r="N15" s="37"/>
      <c r="P15" s="33"/>
      <c r="Q15" s="38"/>
      <c r="R15" s="33"/>
      <c r="S15" s="38"/>
      <c r="T15" s="33"/>
      <c r="U15" s="33"/>
      <c r="V15" s="33"/>
      <c r="W15" s="33"/>
    </row>
    <row r="16" spans="1:23" ht="20.100000000000001" customHeight="1" x14ac:dyDescent="0.25">
      <c r="A16" s="81" t="s">
        <v>64</v>
      </c>
      <c r="B16" s="94">
        <v>13</v>
      </c>
      <c r="C16" s="13" t="s">
        <v>6</v>
      </c>
      <c r="D16" s="29" t="str">
        <f>'Team Data'!$H$4</f>
        <v>WILTSHIRE</v>
      </c>
      <c r="E16" s="14" t="str">
        <f>VLOOKUP(C16,CountyC,2,0)</f>
        <v>Chris Graham &amp; David Lewis</v>
      </c>
      <c r="F16" s="36">
        <f>IF(ISBLANK(G16),0,IF(G16&gt;H16,1,IF(G16&lt;H16,0,0.5)))</f>
        <v>0</v>
      </c>
      <c r="G16" s="44"/>
      <c r="H16" s="44" t="s">
        <v>75</v>
      </c>
      <c r="I16" s="59">
        <f>IF(ISBLANK(H16),0,IF(H16&gt;G16,1,IF(H16&lt;G16,0,0.5)))</f>
        <v>1</v>
      </c>
      <c r="J16" s="13" t="s">
        <v>5</v>
      </c>
      <c r="K16" s="30" t="str">
        <f>'Team Data'!$B$4</f>
        <v>CAMBRIDGESHIRE</v>
      </c>
      <c r="L16" s="15" t="str">
        <f>VLOOKUP(J16,CountyA,2,0)</f>
        <v>Kevin Diss &amp; Neil Hughes</v>
      </c>
      <c r="M16" s="75"/>
      <c r="N16" s="37"/>
      <c r="P16" s="33"/>
      <c r="Q16" s="38"/>
      <c r="R16" s="33"/>
      <c r="S16" s="38"/>
      <c r="T16" s="33"/>
      <c r="U16" s="33"/>
      <c r="V16" s="33"/>
      <c r="W16" s="33"/>
    </row>
    <row r="17" spans="1:23" ht="20.100000000000001" customHeight="1" x14ac:dyDescent="0.25">
      <c r="A17" s="81" t="s">
        <v>64</v>
      </c>
      <c r="B17" s="95">
        <v>13.1</v>
      </c>
      <c r="C17" s="4" t="s">
        <v>18</v>
      </c>
      <c r="D17" s="24" t="str">
        <f>'Team Data'!$H$12</f>
        <v>ESSEX</v>
      </c>
      <c r="E17" s="6" t="str">
        <f>VLOOKUP(C17,CountyD,2,0)</f>
        <v>Chris Aukett &amp; Mark Lazarus</v>
      </c>
      <c r="F17" s="35">
        <f t="shared" ref="F17:F25" si="2">IF(ISBLANK(G17),0,IF(G17&gt;H17,1,IF(G17&lt;H17,0,0.5)))</f>
        <v>1</v>
      </c>
      <c r="G17" s="40" t="s">
        <v>72</v>
      </c>
      <c r="H17" s="40"/>
      <c r="I17" s="60">
        <f t="shared" ref="I17:I25" si="3">IF(ISBLANK(H17),0,IF(H17&gt;G17,1,IF(H17&lt;G17,0,0.5)))</f>
        <v>0</v>
      </c>
      <c r="J17" s="4" t="s">
        <v>14</v>
      </c>
      <c r="K17" s="31" t="str">
        <f>'Team Data'!$B$12</f>
        <v>SUSSEX</v>
      </c>
      <c r="L17" s="16" t="str">
        <f>VLOOKUP(J17,CountyB,2,0)</f>
        <v>David Alderson &amp; Paul Plant</v>
      </c>
      <c r="M17" s="75"/>
      <c r="N17" s="37"/>
      <c r="P17" s="33"/>
      <c r="Q17" s="38"/>
      <c r="R17" s="33"/>
      <c r="S17" s="38"/>
      <c r="T17" s="33"/>
      <c r="U17" s="33"/>
      <c r="V17" s="33"/>
      <c r="W17" s="33"/>
    </row>
    <row r="18" spans="1:23" ht="20.100000000000001" customHeight="1" x14ac:dyDescent="0.25">
      <c r="A18" s="81" t="s">
        <v>64</v>
      </c>
      <c r="B18" s="95">
        <v>13.2</v>
      </c>
      <c r="C18" s="4" t="s">
        <v>7</v>
      </c>
      <c r="D18" s="21" t="str">
        <f>'Team Data'!$B$4</f>
        <v>CAMBRIDGESHIRE</v>
      </c>
      <c r="E18" s="6" t="str">
        <f>VLOOKUP(C18,CountyA,2,0)</f>
        <v>Graham Goodman &amp; John Yuill</v>
      </c>
      <c r="F18" s="35">
        <f t="shared" si="2"/>
        <v>1</v>
      </c>
      <c r="G18" s="39" t="s">
        <v>76</v>
      </c>
      <c r="H18" s="39"/>
      <c r="I18" s="60">
        <f t="shared" si="3"/>
        <v>0</v>
      </c>
      <c r="J18" s="4" t="s">
        <v>8</v>
      </c>
      <c r="K18" s="32" t="str">
        <f>'Team Data'!$H$4</f>
        <v>WILTSHIRE</v>
      </c>
      <c r="L18" s="16" t="str">
        <f>VLOOKUP(J18,CountyC,2,0)</f>
        <v>Nigel Phillips &amp; Simon Dymoke</v>
      </c>
      <c r="M18" s="75"/>
      <c r="N18" s="37"/>
      <c r="P18" s="33"/>
      <c r="Q18" s="38"/>
      <c r="R18" s="33"/>
      <c r="S18" s="38"/>
      <c r="T18" s="33"/>
      <c r="U18" s="33"/>
      <c r="V18" s="33"/>
      <c r="W18" s="33"/>
    </row>
    <row r="19" spans="1:23" ht="20.100000000000001" customHeight="1" x14ac:dyDescent="0.25">
      <c r="A19" s="81" t="s">
        <v>64</v>
      </c>
      <c r="B19" s="95">
        <v>13.3</v>
      </c>
      <c r="C19" s="4" t="s">
        <v>20</v>
      </c>
      <c r="D19" s="24" t="str">
        <f>'Team Data'!$H$12</f>
        <v>ESSEX</v>
      </c>
      <c r="E19" s="6" t="str">
        <f>VLOOKUP(C19,CountyD,2,0)</f>
        <v>Steve Rooney &amp; Mark Whiten</v>
      </c>
      <c r="F19" s="35">
        <f t="shared" si="2"/>
        <v>0</v>
      </c>
      <c r="G19" s="39"/>
      <c r="H19" s="39" t="s">
        <v>77</v>
      </c>
      <c r="I19" s="60">
        <f t="shared" si="3"/>
        <v>1</v>
      </c>
      <c r="J19" s="4" t="s">
        <v>19</v>
      </c>
      <c r="K19" s="31" t="str">
        <f>'Team Data'!$B$12</f>
        <v>SUSSEX</v>
      </c>
      <c r="L19" s="16" t="str">
        <f>VLOOKUP(J19,CountyB,2,0)</f>
        <v>Martin King &amp; Kevin Ruffle</v>
      </c>
      <c r="M19" s="75"/>
      <c r="N19" s="37"/>
      <c r="P19" s="33"/>
      <c r="Q19" s="38"/>
      <c r="R19" s="33"/>
      <c r="S19" s="38"/>
      <c r="T19" s="33"/>
      <c r="U19" s="33"/>
      <c r="V19" s="33"/>
      <c r="W19" s="33"/>
    </row>
    <row r="20" spans="1:23" ht="20.100000000000001" customHeight="1" thickBot="1" x14ac:dyDescent="0.3">
      <c r="A20" s="81" t="s">
        <v>64</v>
      </c>
      <c r="B20" s="95">
        <v>13.4</v>
      </c>
      <c r="C20" s="4" t="s">
        <v>10</v>
      </c>
      <c r="D20" s="24" t="str">
        <f>'Team Data'!$H$12</f>
        <v>ESSEX</v>
      </c>
      <c r="E20" s="6" t="str">
        <f>VLOOKUP(C20,CountyD,2,0)</f>
        <v>Kevin Saunders &amp; Geoff King</v>
      </c>
      <c r="F20" s="35">
        <f t="shared" si="2"/>
        <v>1</v>
      </c>
      <c r="G20" s="39" t="s">
        <v>75</v>
      </c>
      <c r="H20" s="39"/>
      <c r="I20" s="60">
        <f t="shared" si="3"/>
        <v>0</v>
      </c>
      <c r="J20" s="4" t="s">
        <v>9</v>
      </c>
      <c r="K20" s="21" t="str">
        <f>'Team Data'!$B$4</f>
        <v>CAMBRIDGESHIRE</v>
      </c>
      <c r="L20" s="16" t="str">
        <f>VLOOKUP(J20,CountyA,2,0)</f>
        <v>David Hayns &amp; Keith Moore</v>
      </c>
      <c r="M20" s="75"/>
      <c r="N20" s="37"/>
      <c r="P20" s="33"/>
      <c r="Q20" s="38"/>
      <c r="R20" s="33"/>
      <c r="S20" s="38"/>
      <c r="T20" s="33"/>
      <c r="U20" s="33"/>
      <c r="V20" s="33"/>
      <c r="W20" s="33"/>
    </row>
    <row r="21" spans="1:23" ht="20.100000000000001" customHeight="1" x14ac:dyDescent="0.25">
      <c r="A21" s="81" t="s">
        <v>65</v>
      </c>
      <c r="B21" s="94">
        <v>13</v>
      </c>
      <c r="C21" s="4" t="s">
        <v>21</v>
      </c>
      <c r="D21" s="32" t="str">
        <f>'Team Data'!$H$4</f>
        <v>WILTSHIRE</v>
      </c>
      <c r="E21" s="6" t="str">
        <f>VLOOKUP(C21,CountyC,2,0)</f>
        <v>Richard Jeffery &amp; Per-Axel Eaensjo</v>
      </c>
      <c r="F21" s="35">
        <f t="shared" si="2"/>
        <v>0.5</v>
      </c>
      <c r="G21" s="39" t="s">
        <v>78</v>
      </c>
      <c r="H21" s="39" t="s">
        <v>78</v>
      </c>
      <c r="I21" s="60">
        <f t="shared" si="3"/>
        <v>0.5</v>
      </c>
      <c r="J21" s="4" t="s">
        <v>15</v>
      </c>
      <c r="K21" s="31" t="str">
        <f>'Team Data'!$B$12</f>
        <v>SUSSEX</v>
      </c>
      <c r="L21" s="16" t="str">
        <f>VLOOKUP(J21,CountyB,2,0)</f>
        <v>Doug Park &amp; Roy Stephenson</v>
      </c>
      <c r="M21" s="75"/>
      <c r="N21" s="37"/>
      <c r="P21" s="33"/>
      <c r="Q21" s="38"/>
      <c r="R21" s="33"/>
      <c r="S21" s="38"/>
      <c r="T21" s="33"/>
      <c r="U21" s="33"/>
      <c r="V21" s="33"/>
      <c r="W21" s="33"/>
    </row>
    <row r="22" spans="1:23" ht="20.100000000000001" customHeight="1" x14ac:dyDescent="0.25">
      <c r="A22" s="81" t="s">
        <v>65</v>
      </c>
      <c r="B22" s="95">
        <v>13.1</v>
      </c>
      <c r="C22" s="4" t="s">
        <v>11</v>
      </c>
      <c r="D22" s="21" t="str">
        <f>'Team Data'!$B$4</f>
        <v>CAMBRIDGESHIRE</v>
      </c>
      <c r="E22" s="6" t="str">
        <f>VLOOKUP(C22,CountyA,2,0)</f>
        <v>Mick Heron &amp; Peter Laughlin</v>
      </c>
      <c r="F22" s="35">
        <f t="shared" si="2"/>
        <v>0</v>
      </c>
      <c r="G22" s="39"/>
      <c r="H22" s="39" t="s">
        <v>79</v>
      </c>
      <c r="I22" s="60">
        <f t="shared" si="3"/>
        <v>1</v>
      </c>
      <c r="J22" s="4" t="s">
        <v>13</v>
      </c>
      <c r="K22" s="24" t="str">
        <f>'Team Data'!$H$12</f>
        <v>ESSEX</v>
      </c>
      <c r="L22" s="16" t="str">
        <f>VLOOKUP(J22,CountyD,2,0)</f>
        <v>Jeff Mattheson &amp; Glynn Williams</v>
      </c>
      <c r="M22" s="75"/>
      <c r="N22" s="37"/>
      <c r="P22" s="33"/>
      <c r="Q22" s="38"/>
      <c r="R22" s="33"/>
      <c r="S22" s="38"/>
      <c r="T22" s="33"/>
      <c r="U22" s="33"/>
      <c r="V22" s="33"/>
      <c r="W22" s="33"/>
    </row>
    <row r="23" spans="1:23" ht="20.100000000000001" customHeight="1" x14ac:dyDescent="0.25">
      <c r="A23" s="81" t="s">
        <v>66</v>
      </c>
      <c r="B23" s="95">
        <v>13.2</v>
      </c>
      <c r="C23" s="4" t="s">
        <v>16</v>
      </c>
      <c r="D23" s="31" t="str">
        <f>'Team Data'!$B$12</f>
        <v>SUSSEX</v>
      </c>
      <c r="E23" s="6" t="str">
        <f>VLOOKUP(C23,CountyB,2,0)</f>
        <v>Peter Crowther &amp; Jon Daly</v>
      </c>
      <c r="F23" s="35">
        <f t="shared" si="2"/>
        <v>1</v>
      </c>
      <c r="G23" s="39" t="s">
        <v>80</v>
      </c>
      <c r="H23" s="39"/>
      <c r="I23" s="60">
        <f t="shared" si="3"/>
        <v>0</v>
      </c>
      <c r="J23" s="4" t="s">
        <v>22</v>
      </c>
      <c r="K23" s="32" t="str">
        <f>'Team Data'!$H$4</f>
        <v>WILTSHIRE</v>
      </c>
      <c r="L23" s="16" t="str">
        <f>VLOOKUP(J23,CountyC,2,0)</f>
        <v>Jerry Gegg &amp; Bill Cardno</v>
      </c>
      <c r="M23" s="75"/>
      <c r="N23" s="37"/>
      <c r="P23" s="33"/>
      <c r="Q23" s="38"/>
      <c r="R23" s="33"/>
      <c r="S23" s="38"/>
      <c r="T23" s="33"/>
      <c r="U23" s="33"/>
      <c r="V23" s="33"/>
      <c r="W23" s="33"/>
    </row>
    <row r="24" spans="1:23" ht="20.100000000000001" customHeight="1" x14ac:dyDescent="0.25">
      <c r="A24" s="81" t="s">
        <v>65</v>
      </c>
      <c r="B24" s="95">
        <v>13.3</v>
      </c>
      <c r="C24" s="4" t="s">
        <v>17</v>
      </c>
      <c r="D24" s="31" t="str">
        <f>'Team Data'!$B$12</f>
        <v>SUSSEX</v>
      </c>
      <c r="E24" s="6" t="str">
        <f>VLOOKUP(C24,CountyB,2,0)</f>
        <v>David Blundell &amp; Mick Fisher</v>
      </c>
      <c r="F24" s="35">
        <f t="shared" si="2"/>
        <v>1</v>
      </c>
      <c r="G24" s="39" t="s">
        <v>70</v>
      </c>
      <c r="H24" s="39"/>
      <c r="I24" s="60">
        <f t="shared" si="3"/>
        <v>0</v>
      </c>
      <c r="J24" s="4" t="s">
        <v>12</v>
      </c>
      <c r="K24" s="21" t="str">
        <f>'Team Data'!$B$4</f>
        <v>CAMBRIDGESHIRE</v>
      </c>
      <c r="L24" s="16" t="str">
        <f>VLOOKUP(J24,CountyA,2,0)</f>
        <v>Gerald O'Keane &amp; Terry Ryan</v>
      </c>
      <c r="M24" s="75"/>
      <c r="N24" s="37"/>
      <c r="P24" s="33"/>
      <c r="Q24" s="38"/>
      <c r="R24" s="33"/>
      <c r="S24" s="38"/>
      <c r="T24" s="33"/>
      <c r="U24" s="33"/>
      <c r="V24" s="33"/>
      <c r="W24" s="33"/>
    </row>
    <row r="25" spans="1:23" ht="20.100000000000001" customHeight="1" thickBot="1" x14ac:dyDescent="0.3">
      <c r="A25" s="81" t="s">
        <v>65</v>
      </c>
      <c r="B25" s="95">
        <v>13.4</v>
      </c>
      <c r="C25" s="63" t="s">
        <v>24</v>
      </c>
      <c r="D25" s="64" t="str">
        <f>'Team Data'!$H$4</f>
        <v>WILTSHIRE</v>
      </c>
      <c r="E25" s="65" t="str">
        <f>VLOOKUP(C25,CountyC,2,0)</f>
        <v>Steve Kelley &amp; Paul Dimond</v>
      </c>
      <c r="F25" s="66">
        <f t="shared" si="2"/>
        <v>0</v>
      </c>
      <c r="G25" s="67"/>
      <c r="H25" s="67" t="s">
        <v>79</v>
      </c>
      <c r="I25" s="68">
        <f t="shared" si="3"/>
        <v>1</v>
      </c>
      <c r="J25" s="63" t="s">
        <v>23</v>
      </c>
      <c r="K25" s="69" t="str">
        <f>'Team Data'!$H$12</f>
        <v>ESSEX</v>
      </c>
      <c r="L25" s="70" t="str">
        <f>VLOOKUP(J25,CountyD,2,0)</f>
        <v>Michael Partridge &amp; Martin Lewis</v>
      </c>
      <c r="M25" s="75"/>
      <c r="N25" s="37"/>
      <c r="P25" s="33"/>
      <c r="Q25" s="38"/>
      <c r="R25" s="33"/>
      <c r="S25" s="38"/>
      <c r="T25" s="33"/>
      <c r="U25" s="33"/>
      <c r="V25" s="33"/>
      <c r="W25" s="33"/>
    </row>
    <row r="26" spans="1:23" x14ac:dyDescent="0.25">
      <c r="A26" s="73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P26" s="33"/>
      <c r="Q26" s="33"/>
      <c r="R26" s="33"/>
      <c r="S26" s="33"/>
      <c r="T26" s="33"/>
      <c r="U26" s="33"/>
      <c r="V26" s="33"/>
      <c r="W26" s="33"/>
    </row>
    <row r="27" spans="1:23" ht="15.75" thickBot="1" x14ac:dyDescent="0.3">
      <c r="B27" s="10" t="s">
        <v>36</v>
      </c>
    </row>
    <row r="28" spans="1:23" x14ac:dyDescent="0.25">
      <c r="A28" s="47">
        <f>RANK(D28,$D$28:$D$31,0)</f>
        <v>3</v>
      </c>
      <c r="B28" s="110" t="str">
        <f>'Team Data'!B4</f>
        <v>CAMBRIDGESHIRE</v>
      </c>
      <c r="C28" s="111"/>
      <c r="D28" s="25">
        <f>F5+F9+F13+F18+F22+I7+I11+I16+I20+I24</f>
        <v>4</v>
      </c>
    </row>
    <row r="29" spans="1:23" x14ac:dyDescent="0.25">
      <c r="A29" s="47">
        <f>RANK(D29,$D$28:$D$31,0)</f>
        <v>2</v>
      </c>
      <c r="B29" s="112" t="str">
        <f>'Team Data'!B12</f>
        <v>SUSSEX</v>
      </c>
      <c r="C29" s="113"/>
      <c r="D29" s="26">
        <f>F7+F10+F14+F23+F24+I5+I12+I17+I19+I21</f>
        <v>6.5</v>
      </c>
    </row>
    <row r="30" spans="1:23" x14ac:dyDescent="0.25">
      <c r="A30" s="47">
        <f>RANK(D30,$D$28:$D$31,0)</f>
        <v>4</v>
      </c>
      <c r="B30" s="114" t="str">
        <f>'Team Data'!H4</f>
        <v>WILTSHIRE</v>
      </c>
      <c r="C30" s="115"/>
      <c r="D30" s="26">
        <f>F6+F11+F16+F21+F25+I8+I9+I14+I18+I23</f>
        <v>1.5</v>
      </c>
    </row>
    <row r="31" spans="1:23" ht="15.75" thickBot="1" x14ac:dyDescent="0.3">
      <c r="A31" s="47">
        <f>RANK(D31,$D$28:$D$31,0)</f>
        <v>1</v>
      </c>
      <c r="B31" s="106" t="str">
        <f>'Team Data'!H12</f>
        <v>ESSEX</v>
      </c>
      <c r="C31" s="107"/>
      <c r="D31" s="27">
        <f>F8+F12+F17+F19+F20+I6+I10+I13+I22+I25</f>
        <v>8</v>
      </c>
      <c r="N31" s="3"/>
      <c r="O31" s="3"/>
      <c r="P31" s="3"/>
      <c r="Q31" s="3"/>
    </row>
    <row r="32" spans="1:23" x14ac:dyDescent="0.25">
      <c r="D32" s="37">
        <f>SUM(D28:D31)</f>
        <v>20</v>
      </c>
      <c r="O32" s="3"/>
      <c r="Q32" s="3"/>
    </row>
    <row r="33" spans="14:17" x14ac:dyDescent="0.25">
      <c r="O33" s="3"/>
      <c r="Q33" s="3"/>
    </row>
    <row r="34" spans="14:17" x14ac:dyDescent="0.25">
      <c r="N34" s="3"/>
      <c r="O34" s="3"/>
      <c r="P34" s="3"/>
      <c r="Q34" s="3"/>
    </row>
  </sheetData>
  <sheetProtection selectLockedCells="1"/>
  <mergeCells count="8">
    <mergeCell ref="B31:C31"/>
    <mergeCell ref="B1:L1"/>
    <mergeCell ref="G4:H4"/>
    <mergeCell ref="B28:C28"/>
    <mergeCell ref="B29:C29"/>
    <mergeCell ref="B30:C30"/>
    <mergeCell ref="F3:I3"/>
    <mergeCell ref="F15:I15"/>
  </mergeCells>
  <conditionalFormatting sqref="L5:L25 E5:F14 E16:F25 E15 I5:I14 I16:I25">
    <cfRule type="cellIs" dxfId="2" priority="5" operator="equal">
      <formula>0</formula>
    </cfRule>
  </conditionalFormatting>
  <conditionalFormatting sqref="F3">
    <cfRule type="cellIs" dxfId="1" priority="3" operator="equal">
      <formula>0</formula>
    </cfRule>
  </conditionalFormatting>
  <conditionalFormatting sqref="F15">
    <cfRule type="cellIs" dxfId="0" priority="1" operator="equal">
      <formula>0</formula>
    </cfRule>
  </conditionalFormatting>
  <printOptions horizontalCentered="1" verticalCentered="1"/>
  <pageMargins left="0.39370078740157483" right="0.39370078740157483" top="0" bottom="0.39370078740157483" header="0" footer="0.31496062992125984"/>
  <pageSetup paperSize="9" scale="86" orientation="landscape" r:id="rId1"/>
  <ignoredErrors>
    <ignoredError sqref="K9:L9 D10:E10 D23:E23 K18:L18 K22:L22 K10:L10 K6:L6 D6:E6 D13:E13 D18:E18 D22:E22 K20: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Team Data</vt:lpstr>
      <vt:lpstr>Start sheet</vt:lpstr>
      <vt:lpstr>CountyA</vt:lpstr>
      <vt:lpstr>CountyB</vt:lpstr>
      <vt:lpstr>CountyC</vt:lpstr>
      <vt:lpstr>CountyD</vt:lpstr>
      <vt:lpstr>'Start sheet'!Print_Area</vt:lpstr>
      <vt:lpstr>'Team Data'!Print_Area</vt:lpstr>
      <vt:lpstr>scores1</vt:lpstr>
      <vt:lpstr>scores2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Bob Blower</cp:lastModifiedBy>
  <cp:lastPrinted>2017-09-26T06:47:34Z</cp:lastPrinted>
  <dcterms:created xsi:type="dcterms:W3CDTF">2015-02-20T12:24:06Z</dcterms:created>
  <dcterms:modified xsi:type="dcterms:W3CDTF">2017-09-26T16:19:28Z</dcterms:modified>
</cp:coreProperties>
</file>